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216\"/>
    </mc:Choice>
  </mc:AlternateContent>
  <xr:revisionPtr revIDLastSave="0" documentId="13_ncr:1_{70565836-FB7F-496E-90F6-8D496BEE1038}" xr6:coauthVersionLast="47" xr6:coauthVersionMax="47" xr10:uidLastSave="{00000000-0000-0000-0000-000000000000}"/>
  <bookViews>
    <workbookView xWindow="17010" yWindow="810" windowWidth="24015" windowHeight="14595" tabRatio="796" xr2:uid="{00000000-000D-0000-FFFF-FFFF00000000}"/>
  </bookViews>
  <sheets>
    <sheet name="Сводка затрат" sheetId="1" r:id="rId1"/>
    <sheet name="ССР" sheetId="2" r:id="rId2"/>
    <sheet name="ОСР 322-02-01" sheetId="3" r:id="rId3"/>
    <sheet name="ОСР 322-09-01" sheetId="4" r:id="rId4"/>
    <sheet name="ОСР 322-12-01" sheetId="5" r:id="rId5"/>
    <sheet name="ОСР 537 02-01" sheetId="6" r:id="rId6"/>
    <sheet name="ОСР 537 09-01" sheetId="7" r:id="rId7"/>
    <sheet name="ОСР 537 12-01" sheetId="8" r:id="rId8"/>
    <sheet name="ОСР 518-02-01" sheetId="9" r:id="rId9"/>
    <sheet name="ОСР 518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38" i="1" s="1"/>
  <c r="C29" i="1"/>
  <c r="H79" i="2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I75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I38" i="1"/>
  <c r="I37" i="1"/>
  <c r="I36" i="1"/>
  <c r="I35" i="1"/>
  <c r="I34" i="1"/>
  <c r="C30" i="1"/>
  <c r="C32" i="1" s="1"/>
  <c r="C40" i="1" l="1"/>
  <c r="C39" i="1"/>
  <c r="C31" i="1"/>
  <c r="C42" i="1" l="1"/>
</calcChain>
</file>

<file path=xl/sharedStrings.xml><?xml version="1.0" encoding="utf-8"?>
<sst xmlns="http://schemas.openxmlformats.org/spreadsheetml/2006/main" count="412" uniqueCount="171">
  <si>
    <t>СВОДКА ЗАТРАТ</t>
  </si>
  <si>
    <t>P_0216</t>
  </si>
  <si>
    <t>(идентификатор инвестиционного проекта)</t>
  </si>
  <si>
    <t>"Реконструкция ВЛ-10кВ Ф-5 Ф-7 (протяженностью 13,97км) установка ПАРН 10 кВ (2шт.) ПС 110/35/10 "Борская" Борский район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</si>
  <si>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</si>
  <si>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</si>
  <si>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</si>
  <si>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</si>
  <si>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</si>
  <si>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</si>
  <si>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</si>
  <si>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</si>
  <si>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</si>
  <si>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</si>
  <si>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</si>
  <si>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</si>
  <si>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</si>
  <si>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</si>
  <si>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</si>
  <si>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</si>
  <si>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</si>
  <si>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</si>
  <si>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</si>
  <si>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</si>
  <si>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</si>
  <si>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</si>
  <si>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</si>
  <si>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</si>
  <si>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</si>
  <si>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</si>
  <si>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</si>
  <si>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</si>
  <si>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</si>
  <si>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</si>
  <si>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</si>
  <si>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</si>
  <si>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</si>
  <si>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</si>
  <si>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</si>
  <si>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</si>
  <si>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322-02-01</t>
  </si>
  <si>
    <t>"Реконструкция РУ-0,4 кВ КТП Яг 907/160кВА"Ставропольский район,Самарская область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</si>
  <si>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</si>
  <si>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</si>
  <si>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</si>
  <si>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</si>
  <si>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</si>
  <si>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</si>
  <si>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</si>
  <si>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</si>
  <si>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</si>
  <si>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</si>
  <si>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</si>
  <si>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</si>
  <si>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</si>
  <si>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</si>
  <si>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</si>
  <si>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</si>
  <si>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</si>
  <si>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</si>
  <si>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</si>
  <si>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</si>
  <si>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</si>
  <si>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</si>
  <si>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</si>
  <si>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</si>
  <si>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 322-09-01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</si>
  <si>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</si>
  <si>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</si>
  <si>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</si>
  <si>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</si>
  <si>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</si>
  <si>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</si>
  <si>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 553-09-01</t>
  </si>
  <si>
    <t>Дополнительные затраты при производстве работ в зимнее время по видам ОКС,  2,9 х 0, 9 =  2,61%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</si>
  <si>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</si>
  <si>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</si>
  <si>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</si>
  <si>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</si>
  <si>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</si>
  <si>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</si>
  <si>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</si>
  <si>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322-12-01</t>
  </si>
  <si>
    <t>Проектные и Изыскательские работы</t>
  </si>
  <si>
    <t>ОСР 553-12-01</t>
  </si>
  <si>
    <t>Проектные работы и изыскательские работы</t>
  </si>
  <si>
    <t>ОСР-518-12-01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</si>
  <si>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</si>
  <si>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</si>
  <si>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</si>
  <si>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</si>
  <si>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</si>
  <si>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</si>
  <si>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</si>
  <si>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</si>
  <si>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</si>
  <si>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</si>
  <si>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</si>
  <si>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</si>
  <si>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</si>
  <si>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</si>
  <si>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</si>
  <si>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322-02-01</t>
  </si>
  <si>
    <t>Наименование сметы</t>
  </si>
  <si>
    <t>Реконструкция РУ-0,4 кВ КТП Яг 907/160кВАСтавропольский район,Самарская область</t>
  </si>
  <si>
    <t>Наименование локальных сметных расчетов (смет), затрат</t>
  </si>
  <si>
    <t>ЛС-322-01</t>
  </si>
  <si>
    <t>КТП Яг 907/160 кВА</t>
  </si>
  <si>
    <t>Итого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</si>
  <si>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</si>
  <si>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</si>
  <si>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</si>
  <si>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</si>
  <si>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</si>
  <si>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</si>
  <si>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</si>
  <si>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</si>
  <si>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</si>
  <si>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</si>
  <si>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</si>
  <si>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</si>
  <si>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</si>
  <si>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</si>
  <si>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</si>
  <si>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</si>
  <si>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</si>
  <si>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</si>
  <si>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</si>
  <si>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</si>
  <si>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</si>
  <si>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</si>
  <si>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</si>
  <si>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</si>
  <si>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</si>
  <si>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</si>
  <si>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</si>
  <si>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Строительные работы</t>
  </si>
  <si>
    <t>Монтажные работы</t>
  </si>
  <si>
    <t>Оборудование</t>
  </si>
  <si>
    <t>Прочие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</si>
  <si>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</si>
  <si>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</si>
  <si>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</si>
  <si>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ОСР 537 12-01</t>
  </si>
  <si>
    <t>Реконструкция ВЛ одноцепная</t>
  </si>
  <si>
    <t>км</t>
  </si>
  <si>
    <t>ОСР 518-12-01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</si>
  <si>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</si>
  <si>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</si>
  <si>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</si>
  <si>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537 02-01</t>
  </si>
  <si>
    <t>ОСР 537 09-01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</si>
  <si>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</si>
  <si>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</si>
  <si>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</si>
  <si>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</si>
  <si>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</si>
  <si>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</si>
  <si>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</si>
  <si>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</si>
  <si>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</si>
  <si>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</si>
  <si>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</si>
  <si>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</si>
  <si>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</si>
  <si>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шт</t>
  </si>
  <si>
    <t>Панель распределительная щитов серии ЩО-70 (линейная)</t>
  </si>
  <si>
    <t>Панель торцевая РУ 0,4 кВ</t>
  </si>
  <si>
    <t>Провод изолированный СИП-3 1х95</t>
  </si>
  <si>
    <t>Стойка железобетонная высотой 11,0 м СВ110-5</t>
  </si>
  <si>
    <t>Стойка железобетонная  СС 136,6-3,1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</si>
</sst>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_-* #\ ##0.00\ _₽_-;\-* #\ ##0.00\ _₽_-;_-* &quot;-&quot;??\ _₽_-;_-@_-"/>
    <numFmt numFmtId="170" formatCode="#\ ##0.00000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0000_-;\-* #\ ##0.0000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3" fillId="0" borderId="0" xfId="0" applyNumberFormat="1" applyFont="1" applyAlignment="1">
      <alignment vertical="center"/>
    </xf>
    <xf numFmtId="170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9" fontId="13" fillId="0" borderId="1" xfId="3" applyNumberFormat="1" applyFont="1" applyBorder="1" applyAlignment="1">
      <alignment vertical="center" wrapText="1"/>
    </xf>
    <xf numFmtId="169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64" fontId="8" fillId="0" borderId="0" xfId="4" applyNumberFormat="1" applyFont="1" applyAlignment="1">
      <alignment vertical="center"/>
    </xf>
    <xf numFmtId="174" fontId="8" fillId="0" borderId="0" xfId="4" applyNumberFormat="1" applyFont="1" applyAlignment="1">
      <alignment vertical="center"/>
    </xf>
    <xf numFmtId="169" fontId="0" fillId="0" borderId="0" xfId="0" applyNumberFormat="1"/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1" xfId="1" applyNumberFormat="1" applyFont="1" applyFill="1" applyBorder="1" applyAlignment="1">
      <alignment horizontal="left" vertical="center" wrapText="1" indent="16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zoomScale="90" zoomScaleNormal="90" workbookViewId="0">
      <selection activeCell="C8" sqref="C8"/>
    </sheetView>
  </sheetViews>
  <sheetFormatPr defaultColWidth="9" defaultRowHeight="15"/>
  <cols>
    <col min="1" max="1" width="10.85546875" customWidth="1"/>
    <col min="2" max="2" width="101.42578125" customWidth="1"/>
    <col min="3" max="3" width="35" customWidth="1"/>
    <col min="4" max="4" width="20" customWidth="1"/>
    <col min="5" max="5" width="14.85546875" customWidth="1"/>
    <col min="6" max="6" width="12.42578125" customWidth="1"/>
    <col min="7" max="7" width="11.5703125" customWidth="1"/>
    <col min="9" max="9" width="15.7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50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9" t="s">
        <v>0</v>
      </c>
      <c r="B12" s="89"/>
      <c r="C12" s="89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90" t="s">
        <v>1</v>
      </c>
      <c r="B16" s="90"/>
      <c r="C16" s="90"/>
    </row>
    <row r="17" spans="1:9" ht="15.75" customHeight="1">
      <c r="A17" s="91" t="s">
        <v>2</v>
      </c>
      <c r="B17" s="91"/>
      <c r="C17" s="91"/>
    </row>
    <row r="18" spans="1:9" ht="15.75" customHeight="1">
      <c r="A18" s="24"/>
      <c r="B18" s="24"/>
      <c r="C18" s="24"/>
    </row>
    <row r="19" spans="1:9" ht="72" customHeight="1">
      <c r="A19" s="92" t="s">
        <v>3</v>
      </c>
      <c r="B19" s="92"/>
      <c r="C19" s="92"/>
    </row>
    <row r="20" spans="1:9" ht="15.75" customHeight="1">
      <c r="A20" s="91" t="s">
        <v>4</v>
      </c>
      <c r="B20" s="91"/>
      <c r="C20" s="91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1" t="s">
        <v>5</v>
      </c>
      <c r="B23" s="51" t="s">
        <v>6</v>
      </c>
      <c r="C23" s="51" t="s">
        <v>7</v>
      </c>
      <c r="D23" s="52"/>
      <c r="E23" s="52"/>
      <c r="F23" s="52"/>
      <c r="G23" s="53"/>
      <c r="H23" s="53"/>
      <c r="I23" s="53"/>
    </row>
    <row r="24" spans="1:9" ht="15.75" customHeight="1">
      <c r="A24" s="51">
        <v>1</v>
      </c>
      <c r="B24" s="51">
        <v>2</v>
      </c>
      <c r="C24" s="51">
        <v>3</v>
      </c>
      <c r="D24" s="52"/>
      <c r="E24" s="52"/>
      <c r="F24" s="52"/>
      <c r="G24" s="53"/>
      <c r="H24" s="53"/>
      <c r="I24" s="53"/>
    </row>
    <row r="25" spans="1:9" ht="15.75" customHeight="1">
      <c r="A25" s="86" t="s">
        <v>8</v>
      </c>
      <c r="B25" s="87"/>
      <c r="C25" s="88"/>
      <c r="D25" s="52"/>
      <c r="E25" s="52"/>
      <c r="F25" s="52"/>
      <c r="G25" s="53"/>
      <c r="H25" s="53"/>
      <c r="I25" s="53"/>
    </row>
    <row r="26" spans="1:9" ht="15.75" customHeight="1">
      <c r="A26" s="51">
        <v>1</v>
      </c>
      <c r="B26" s="54" t="s">
        <v>9</v>
      </c>
      <c r="C26" s="55"/>
      <c r="D26" s="52"/>
      <c r="E26" s="52"/>
      <c r="F26" s="52"/>
      <c r="G26" s="53"/>
      <c r="H26" s="53" t="s">
        <v>10</v>
      </c>
      <c r="I26" s="53"/>
    </row>
    <row r="27" spans="1:9" ht="15.75" customHeight="1">
      <c r="A27" s="56" t="s">
        <v>11</v>
      </c>
      <c r="B27" s="54" t="s">
        <v>12</v>
      </c>
      <c r="C27" s="57">
        <v>31923.598610859997</v>
      </c>
      <c r="D27" s="58"/>
      <c r="E27" s="58"/>
      <c r="F27" s="58"/>
      <c r="G27" s="59" t="s">
        <v>13</v>
      </c>
      <c r="H27" s="59" t="s">
        <v>14</v>
      </c>
      <c r="I27" s="59" t="s">
        <v>15</v>
      </c>
    </row>
    <row r="28" spans="1:9" ht="15.75" customHeight="1">
      <c r="A28" s="56" t="s">
        <v>16</v>
      </c>
      <c r="B28" s="54" t="s">
        <v>17</v>
      </c>
      <c r="C28" s="57"/>
      <c r="D28" s="58"/>
      <c r="E28" s="58"/>
      <c r="F28" s="58"/>
      <c r="G28" s="60">
        <v>2019</v>
      </c>
      <c r="H28" s="61">
        <v>106.826398641827</v>
      </c>
      <c r="I28" s="82"/>
    </row>
    <row r="29" spans="1:9" ht="15.75" customHeight="1">
      <c r="A29" s="56" t="s">
        <v>18</v>
      </c>
      <c r="B29" s="54" t="s">
        <v>19</v>
      </c>
      <c r="C29" s="62">
        <f>ССР!G70*1.2</f>
        <v>18565.50301914</v>
      </c>
      <c r="D29" s="58"/>
      <c r="E29" s="58"/>
      <c r="F29" s="58"/>
      <c r="G29" s="60">
        <v>2020</v>
      </c>
      <c r="H29" s="61">
        <v>105.561885224957</v>
      </c>
      <c r="I29" s="82"/>
    </row>
    <row r="30" spans="1:9" ht="15.75" customHeight="1">
      <c r="A30" s="51">
        <v>2</v>
      </c>
      <c r="B30" s="54" t="s">
        <v>20</v>
      </c>
      <c r="C30" s="62">
        <f>C27+C28+C29</f>
        <v>50489.101629999997</v>
      </c>
      <c r="D30" s="63"/>
      <c r="E30" s="64"/>
      <c r="F30" s="65"/>
      <c r="G30" s="60">
        <v>2021</v>
      </c>
      <c r="H30" s="61">
        <v>104.9354</v>
      </c>
      <c r="I30" s="82"/>
    </row>
    <row r="31" spans="1:9" ht="15.75" customHeight="1">
      <c r="A31" s="56" t="s">
        <v>21</v>
      </c>
      <c r="B31" s="54" t="s">
        <v>22</v>
      </c>
      <c r="C31" s="62">
        <f>C30-ROUND(C30/1.2,5)</f>
        <v>8414.8502699999954</v>
      </c>
      <c r="D31" s="58"/>
      <c r="E31" s="64"/>
      <c r="F31" s="58"/>
      <c r="G31" s="60">
        <v>2022</v>
      </c>
      <c r="H31" s="61">
        <v>114.63142733059399</v>
      </c>
      <c r="I31" s="83"/>
    </row>
    <row r="32" spans="1:9" ht="15.75">
      <c r="A32" s="51">
        <v>3</v>
      </c>
      <c r="B32" s="54" t="s">
        <v>23</v>
      </c>
      <c r="C32" s="66">
        <f>C30*I35</f>
        <v>55867.931742822184</v>
      </c>
      <c r="D32" s="63"/>
      <c r="E32" s="80"/>
      <c r="F32" s="68"/>
      <c r="G32" s="69">
        <v>2023</v>
      </c>
      <c r="H32" s="61">
        <v>109.096466260827</v>
      </c>
      <c r="I32" s="83"/>
    </row>
    <row r="33" spans="1:9" ht="15.75">
      <c r="A33" s="86" t="s">
        <v>24</v>
      </c>
      <c r="B33" s="87"/>
      <c r="C33" s="88"/>
      <c r="D33" s="52"/>
      <c r="E33" s="70"/>
      <c r="F33" s="71"/>
      <c r="G33" s="60">
        <v>2024</v>
      </c>
      <c r="H33" s="61">
        <v>109.113503262205</v>
      </c>
      <c r="I33" s="83"/>
    </row>
    <row r="34" spans="1:9" ht="15.75">
      <c r="A34" s="51">
        <v>1</v>
      </c>
      <c r="B34" s="54" t="s">
        <v>9</v>
      </c>
      <c r="C34" s="55"/>
      <c r="D34" s="58"/>
      <c r="E34" s="64"/>
      <c r="F34" s="73"/>
      <c r="G34" s="60">
        <v>2025</v>
      </c>
      <c r="H34" s="61">
        <v>107.81631706396399</v>
      </c>
      <c r="I34" s="84">
        <f>(H34+100)/200</f>
        <v>1.0390815853198201</v>
      </c>
    </row>
    <row r="35" spans="1:9" ht="15.75">
      <c r="A35" s="56" t="s">
        <v>11</v>
      </c>
      <c r="B35" s="54" t="s">
        <v>12</v>
      </c>
      <c r="C35" s="74">
        <f>ССР!D79+ССР!E79-C27</f>
        <v>131728.97037782322</v>
      </c>
      <c r="D35" s="58"/>
      <c r="E35" s="72"/>
      <c r="F35" s="58"/>
      <c r="G35" s="60">
        <v>2026</v>
      </c>
      <c r="H35" s="61">
        <v>105.262896868962</v>
      </c>
      <c r="I35" s="84">
        <f>(H35+100)/200*H34/100</f>
        <v>1.1065344785145901</v>
      </c>
    </row>
    <row r="36" spans="1:9" ht="15.75">
      <c r="A36" s="56" t="s">
        <v>16</v>
      </c>
      <c r="B36" s="54" t="s">
        <v>17</v>
      </c>
      <c r="C36" s="74">
        <f>ССР!F79-C28</f>
        <v>3749.2312983475599</v>
      </c>
      <c r="D36" s="58"/>
      <c r="E36" s="72"/>
      <c r="F36" s="58"/>
      <c r="G36" s="60">
        <v>2027</v>
      </c>
      <c r="H36" s="61">
        <v>104.420897989339</v>
      </c>
      <c r="I36" s="84">
        <f>(H36+100)/200*H35/100*H34/100</f>
        <v>1.1599922999352299</v>
      </c>
    </row>
    <row r="37" spans="1:9" ht="15.75">
      <c r="A37" s="56" t="s">
        <v>18</v>
      </c>
      <c r="B37" s="54" t="s">
        <v>19</v>
      </c>
      <c r="C37" s="74">
        <f>ССР!G79-C29</f>
        <v>8831.3004726795989</v>
      </c>
      <c r="D37" s="58"/>
      <c r="E37" s="72"/>
      <c r="F37" s="58"/>
      <c r="G37" s="60">
        <v>2028</v>
      </c>
      <c r="H37" s="61">
        <v>104.420897989339</v>
      </c>
      <c r="I37" s="84">
        <f>(H37+100)/200*H36/100*H35/100*H34/100</f>
        <v>1.2112743761995599</v>
      </c>
    </row>
    <row r="38" spans="1:9" ht="15.75">
      <c r="A38" s="51">
        <v>2</v>
      </c>
      <c r="B38" s="54" t="s">
        <v>20</v>
      </c>
      <c r="C38" s="74">
        <f>C35+C36+C37</f>
        <v>144309.50214885038</v>
      </c>
      <c r="D38" s="63"/>
      <c r="E38" s="67"/>
      <c r="F38" s="68"/>
      <c r="G38" s="60">
        <v>2029</v>
      </c>
      <c r="H38" s="61">
        <v>104.420897989339</v>
      </c>
      <c r="I38" s="84">
        <f>(H38+100)/200*H37/100*H36/100*H35/100*H34/100</f>
        <v>1.26482358074235</v>
      </c>
    </row>
    <row r="39" spans="1:9" ht="15.75">
      <c r="A39" s="56" t="s">
        <v>21</v>
      </c>
      <c r="B39" s="54" t="s">
        <v>22</v>
      </c>
      <c r="C39" s="62">
        <f>C38-ROUND(C38/1.2,5)</f>
        <v>24051.583688850384</v>
      </c>
      <c r="D39" s="58"/>
      <c r="E39" s="72"/>
      <c r="F39" s="58"/>
      <c r="G39" s="52"/>
      <c r="H39" s="52"/>
      <c r="I39" s="52"/>
    </row>
    <row r="40" spans="1:9" ht="15.75">
      <c r="A40" s="51">
        <v>3</v>
      </c>
      <c r="B40" s="54" t="s">
        <v>23</v>
      </c>
      <c r="C40" s="75">
        <f>C38*I36</f>
        <v>167397.91130015295</v>
      </c>
      <c r="D40" s="63"/>
      <c r="E40" s="67"/>
      <c r="F40" s="68"/>
      <c r="G40" s="52"/>
      <c r="H40" s="52"/>
      <c r="I40" s="52"/>
    </row>
    <row r="41" spans="1:9" ht="15.75">
      <c r="A41" s="51"/>
      <c r="B41" s="54"/>
      <c r="C41" s="74"/>
      <c r="D41" s="58"/>
      <c r="E41" s="76"/>
      <c r="F41" s="58"/>
      <c r="G41" s="52"/>
      <c r="H41" s="52"/>
      <c r="I41" s="52"/>
    </row>
    <row r="42" spans="1:9" ht="15.75">
      <c r="A42" s="51"/>
      <c r="B42" s="54" t="s">
        <v>25</v>
      </c>
      <c r="C42" s="85">
        <f>C40+C32</f>
        <v>223265.84304297512</v>
      </c>
      <c r="D42" s="63"/>
      <c r="E42" s="67"/>
      <c r="F42" s="68"/>
      <c r="G42" s="52"/>
      <c r="H42" s="52"/>
      <c r="I42" s="77"/>
    </row>
    <row r="43" spans="1:9" ht="15.75">
      <c r="A43" s="53"/>
      <c r="B43" s="53"/>
      <c r="C43" s="53"/>
      <c r="D43" s="77"/>
      <c r="E43" s="52"/>
      <c r="F43" s="73"/>
      <c r="G43" s="52"/>
      <c r="H43" s="52"/>
      <c r="I43" s="52"/>
    </row>
    <row r="44" spans="1:9" ht="15.75">
      <c r="A44" s="78" t="s">
        <v>26</v>
      </c>
      <c r="B44" s="53"/>
      <c r="C44" s="53"/>
      <c r="D44" s="79"/>
      <c r="E44" s="80"/>
      <c r="F44" s="52"/>
      <c r="G44" s="52"/>
      <c r="H44" s="52"/>
      <c r="I44" s="52"/>
    </row>
    <row r="45" spans="1:9">
      <c r="C45" s="81"/>
      <c r="D45" s="81"/>
      <c r="E45" s="81"/>
      <c r="F45" s="81"/>
      <c r="G45" s="81"/>
    </row>
    <row r="46" spans="1:9">
      <c r="C46" s="81"/>
      <c r="D46" s="81"/>
      <c r="E46" s="81"/>
      <c r="F46" s="8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D11" sqref="D11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5</v>
      </c>
      <c r="B10" s="96" t="s">
        <v>29</v>
      </c>
      <c r="C10" s="96" t="s">
        <v>105</v>
      </c>
      <c r="D10" s="93" t="s">
        <v>31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113</v>
      </c>
      <c r="D13" s="32">
        <v>0</v>
      </c>
      <c r="E13" s="32">
        <v>0</v>
      </c>
      <c r="F13" s="32">
        <v>0</v>
      </c>
      <c r="G13" s="32">
        <v>4923.4782608695996</v>
      </c>
      <c r="H13" s="32">
        <v>4923.4782608695996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4923.4782608695996</v>
      </c>
      <c r="H14" s="32">
        <v>4923.4782608695996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3"/>
  <sheetViews>
    <sheetView workbookViewId="0">
      <selection sqref="A1:XFD1048576"/>
    </sheetView>
  </sheetViews>
  <sheetFormatPr defaultColWidth="8.7109375" defaultRowHeight="18.75"/>
  <cols>
    <col min="1" max="1" width="18" style="7" customWidth="1"/>
    <col min="2" max="2" width="92.7109375" style="8" customWidth="1"/>
    <col min="3" max="3" width="30" style="8" customWidth="1"/>
    <col min="4" max="4" width="15.7109375" style="9" customWidth="1"/>
    <col min="5" max="6" width="14.28515625" style="9" customWidth="1"/>
    <col min="7" max="7" width="20.140625" style="9" customWidth="1"/>
    <col min="8" max="8" width="136.28515625" style="8" customWidth="1"/>
    <col min="10" max="10" width="19.5703125" customWidth="1"/>
  </cols>
  <sheetData>
    <row r="1" spans="1:8" ht="76.150000000000006" customHeight="1">
      <c r="A1" s="10" t="s">
        <v>128</v>
      </c>
      <c r="B1" s="10" t="s">
        <v>129</v>
      </c>
      <c r="C1" s="10" t="s">
        <v>130</v>
      </c>
      <c r="D1" s="10" t="s">
        <v>131</v>
      </c>
      <c r="E1" s="10" t="s">
        <v>132</v>
      </c>
      <c r="F1" s="10" t="s">
        <v>133</v>
      </c>
      <c r="G1" s="10" t="s">
        <v>134</v>
      </c>
      <c r="H1" s="10" t="s">
        <v>135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5.5">
      <c r="A3" s="105" t="s">
        <v>104</v>
      </c>
      <c r="B3" s="104"/>
      <c r="C3" s="11"/>
      <c r="D3" s="12">
        <v>3365.0335831451998</v>
      </c>
      <c r="E3" s="13"/>
      <c r="F3" s="13"/>
      <c r="G3" s="13"/>
      <c r="H3" s="14"/>
    </row>
    <row r="4" spans="1:8">
      <c r="A4" s="99" t="s">
        <v>40</v>
      </c>
      <c r="B4" s="15" t="s">
        <v>136</v>
      </c>
      <c r="C4" s="11"/>
      <c r="D4" s="12">
        <v>136.02833387206999</v>
      </c>
      <c r="E4" s="13"/>
      <c r="F4" s="13"/>
      <c r="G4" s="13"/>
      <c r="H4" s="14"/>
    </row>
    <row r="5" spans="1:8">
      <c r="A5" s="99"/>
      <c r="B5" s="15" t="s">
        <v>137</v>
      </c>
      <c r="C5" s="10"/>
      <c r="D5" s="12">
        <v>58.886362518638002</v>
      </c>
      <c r="E5" s="13"/>
      <c r="F5" s="13"/>
      <c r="G5" s="13"/>
      <c r="H5" s="16"/>
    </row>
    <row r="6" spans="1:8">
      <c r="A6" s="97"/>
      <c r="B6" s="15" t="s">
        <v>138</v>
      </c>
      <c r="C6" s="10"/>
      <c r="D6" s="12">
        <v>3033.3586556209998</v>
      </c>
      <c r="E6" s="13"/>
      <c r="F6" s="13"/>
      <c r="G6" s="13"/>
      <c r="H6" s="16"/>
    </row>
    <row r="7" spans="1:8">
      <c r="A7" s="97"/>
      <c r="B7" s="15" t="s">
        <v>139</v>
      </c>
      <c r="C7" s="10"/>
      <c r="D7" s="12">
        <v>0</v>
      </c>
      <c r="E7" s="13"/>
      <c r="F7" s="13"/>
      <c r="G7" s="13"/>
      <c r="H7" s="16"/>
    </row>
    <row r="8" spans="1:8">
      <c r="A8" s="101" t="s">
        <v>107</v>
      </c>
      <c r="B8" s="102"/>
      <c r="C8" s="99" t="s">
        <v>140</v>
      </c>
      <c r="D8" s="17">
        <v>3228.2733520116999</v>
      </c>
      <c r="E8" s="13">
        <v>2</v>
      </c>
      <c r="F8" s="13" t="s">
        <v>141</v>
      </c>
      <c r="G8" s="17">
        <v>1614.1366760059</v>
      </c>
      <c r="H8" s="16"/>
    </row>
    <row r="9" spans="1:8">
      <c r="A9" s="98">
        <v>1</v>
      </c>
      <c r="B9" s="15" t="s">
        <v>136</v>
      </c>
      <c r="C9" s="99"/>
      <c r="D9" s="17">
        <v>136.02833387206999</v>
      </c>
      <c r="E9" s="13"/>
      <c r="F9" s="13"/>
      <c r="G9" s="13"/>
      <c r="H9" s="97" t="s">
        <v>142</v>
      </c>
    </row>
    <row r="10" spans="1:8">
      <c r="A10" s="99"/>
      <c r="B10" s="15" t="s">
        <v>137</v>
      </c>
      <c r="C10" s="99"/>
      <c r="D10" s="17">
        <v>58.886362518638002</v>
      </c>
      <c r="E10" s="13"/>
      <c r="F10" s="13"/>
      <c r="G10" s="13"/>
      <c r="H10" s="97"/>
    </row>
    <row r="11" spans="1:8">
      <c r="A11" s="99"/>
      <c r="B11" s="15" t="s">
        <v>138</v>
      </c>
      <c r="C11" s="99"/>
      <c r="D11" s="17">
        <v>3033.3586556209998</v>
      </c>
      <c r="E11" s="13"/>
      <c r="F11" s="13"/>
      <c r="G11" s="13"/>
      <c r="H11" s="97"/>
    </row>
    <row r="12" spans="1:8">
      <c r="A12" s="99"/>
      <c r="B12" s="15" t="s">
        <v>139</v>
      </c>
      <c r="C12" s="99"/>
      <c r="D12" s="17">
        <v>0</v>
      </c>
      <c r="E12" s="13"/>
      <c r="F12" s="13"/>
      <c r="G12" s="13"/>
      <c r="H12" s="97"/>
    </row>
    <row r="13" spans="1:8">
      <c r="A13" s="99" t="s">
        <v>66</v>
      </c>
      <c r="B13" s="15" t="s">
        <v>136</v>
      </c>
      <c r="C13" s="10"/>
      <c r="D13" s="12">
        <v>136.02833387206999</v>
      </c>
      <c r="E13" s="13"/>
      <c r="F13" s="13"/>
      <c r="G13" s="13"/>
      <c r="H13" s="16"/>
    </row>
    <row r="14" spans="1:8">
      <c r="A14" s="99"/>
      <c r="B14" s="15" t="s">
        <v>137</v>
      </c>
      <c r="C14" s="10"/>
      <c r="D14" s="12">
        <v>58.886362518638002</v>
      </c>
      <c r="E14" s="13"/>
      <c r="F14" s="13"/>
      <c r="G14" s="13"/>
      <c r="H14" s="16"/>
    </row>
    <row r="15" spans="1:8">
      <c r="A15" s="99"/>
      <c r="B15" s="15" t="s">
        <v>138</v>
      </c>
      <c r="C15" s="10"/>
      <c r="D15" s="12">
        <v>3033.3586556209998</v>
      </c>
      <c r="E15" s="13"/>
      <c r="F15" s="13"/>
      <c r="G15" s="13"/>
      <c r="H15" s="16"/>
    </row>
    <row r="16" spans="1:8">
      <c r="A16" s="99"/>
      <c r="B16" s="15" t="s">
        <v>139</v>
      </c>
      <c r="C16" s="10"/>
      <c r="D16" s="12">
        <v>136.76023113349001</v>
      </c>
      <c r="E16" s="13"/>
      <c r="F16" s="13"/>
      <c r="G16" s="13"/>
      <c r="H16" s="16"/>
    </row>
    <row r="17" spans="1:8">
      <c r="A17" s="101" t="s">
        <v>111</v>
      </c>
      <c r="B17" s="102"/>
      <c r="C17" s="99" t="s">
        <v>140</v>
      </c>
      <c r="D17" s="17">
        <v>136.76023113349001</v>
      </c>
      <c r="E17" s="13">
        <v>2</v>
      </c>
      <c r="F17" s="13" t="s">
        <v>141</v>
      </c>
      <c r="G17" s="17">
        <v>68.380115566743001</v>
      </c>
      <c r="H17" s="16"/>
    </row>
    <row r="18" spans="1:8">
      <c r="A18" s="98">
        <v>1</v>
      </c>
      <c r="B18" s="15" t="s">
        <v>136</v>
      </c>
      <c r="C18" s="99"/>
      <c r="D18" s="17">
        <v>0</v>
      </c>
      <c r="E18" s="13"/>
      <c r="F18" s="13"/>
      <c r="G18" s="13"/>
      <c r="H18" s="97" t="s">
        <v>142</v>
      </c>
    </row>
    <row r="19" spans="1:8">
      <c r="A19" s="99"/>
      <c r="B19" s="15" t="s">
        <v>137</v>
      </c>
      <c r="C19" s="99"/>
      <c r="D19" s="17">
        <v>0</v>
      </c>
      <c r="E19" s="13"/>
      <c r="F19" s="13"/>
      <c r="G19" s="13"/>
      <c r="H19" s="97"/>
    </row>
    <row r="20" spans="1:8">
      <c r="A20" s="99"/>
      <c r="B20" s="15" t="s">
        <v>138</v>
      </c>
      <c r="C20" s="99"/>
      <c r="D20" s="17">
        <v>0</v>
      </c>
      <c r="E20" s="13"/>
      <c r="F20" s="13"/>
      <c r="G20" s="13"/>
      <c r="H20" s="97"/>
    </row>
    <row r="21" spans="1:8">
      <c r="A21" s="99"/>
      <c r="B21" s="15" t="s">
        <v>139</v>
      </c>
      <c r="C21" s="99"/>
      <c r="D21" s="17">
        <v>136.76023113349001</v>
      </c>
      <c r="E21" s="13"/>
      <c r="F21" s="13"/>
      <c r="G21" s="13"/>
      <c r="H21" s="97"/>
    </row>
    <row r="22" spans="1:8" ht="25.5">
      <c r="A22" s="103" t="s">
        <v>113</v>
      </c>
      <c r="B22" s="104"/>
      <c r="C22" s="10"/>
      <c r="D22" s="12">
        <v>15472.448799078</v>
      </c>
      <c r="E22" s="13"/>
      <c r="F22" s="13"/>
      <c r="G22" s="13"/>
      <c r="H22" s="16"/>
    </row>
    <row r="23" spans="1:8">
      <c r="A23" s="99" t="s">
        <v>82</v>
      </c>
      <c r="B23" s="15" t="s">
        <v>136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137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138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139</v>
      </c>
      <c r="C26" s="10"/>
      <c r="D26" s="12">
        <v>164.61414976801001</v>
      </c>
      <c r="E26" s="13"/>
      <c r="F26" s="13"/>
      <c r="G26" s="13"/>
      <c r="H26" s="16"/>
    </row>
    <row r="27" spans="1:8">
      <c r="A27" s="101" t="s">
        <v>113</v>
      </c>
      <c r="B27" s="102"/>
      <c r="C27" s="99" t="s">
        <v>140</v>
      </c>
      <c r="D27" s="17">
        <v>164.61414976801001</v>
      </c>
      <c r="E27" s="13">
        <v>2</v>
      </c>
      <c r="F27" s="13" t="s">
        <v>141</v>
      </c>
      <c r="G27" s="17">
        <v>82.307074884005999</v>
      </c>
      <c r="H27" s="16"/>
    </row>
    <row r="28" spans="1:8">
      <c r="A28" s="98">
        <v>1</v>
      </c>
      <c r="B28" s="15" t="s">
        <v>136</v>
      </c>
      <c r="C28" s="99"/>
      <c r="D28" s="17">
        <v>0</v>
      </c>
      <c r="E28" s="13"/>
      <c r="F28" s="13"/>
      <c r="G28" s="13"/>
      <c r="H28" s="97" t="s">
        <v>142</v>
      </c>
    </row>
    <row r="29" spans="1:8">
      <c r="A29" s="99"/>
      <c r="B29" s="15" t="s">
        <v>137</v>
      </c>
      <c r="C29" s="99"/>
      <c r="D29" s="17">
        <v>0</v>
      </c>
      <c r="E29" s="13"/>
      <c r="F29" s="13"/>
      <c r="G29" s="13"/>
      <c r="H29" s="97"/>
    </row>
    <row r="30" spans="1:8">
      <c r="A30" s="99"/>
      <c r="B30" s="15" t="s">
        <v>138</v>
      </c>
      <c r="C30" s="99"/>
      <c r="D30" s="17">
        <v>0</v>
      </c>
      <c r="E30" s="13"/>
      <c r="F30" s="13"/>
      <c r="G30" s="13"/>
      <c r="H30" s="97"/>
    </row>
    <row r="31" spans="1:8">
      <c r="A31" s="99"/>
      <c r="B31" s="15" t="s">
        <v>139</v>
      </c>
      <c r="C31" s="99"/>
      <c r="D31" s="17">
        <v>164.61414976801001</v>
      </c>
      <c r="E31" s="13"/>
      <c r="F31" s="13"/>
      <c r="G31" s="13"/>
      <c r="H31" s="97"/>
    </row>
    <row r="32" spans="1:8">
      <c r="A32" s="99" t="s">
        <v>143</v>
      </c>
      <c r="B32" s="15" t="s">
        <v>136</v>
      </c>
      <c r="C32" s="10"/>
      <c r="D32" s="12">
        <v>0</v>
      </c>
      <c r="E32" s="13"/>
      <c r="F32" s="13"/>
      <c r="G32" s="13"/>
      <c r="H32" s="16"/>
    </row>
    <row r="33" spans="1:8">
      <c r="A33" s="99"/>
      <c r="B33" s="15" t="s">
        <v>137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138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139</v>
      </c>
      <c r="C35" s="10"/>
      <c r="D35" s="12">
        <v>10548.970538207999</v>
      </c>
      <c r="E35" s="13"/>
      <c r="F35" s="13"/>
      <c r="G35" s="13"/>
      <c r="H35" s="16"/>
    </row>
    <row r="36" spans="1:8">
      <c r="A36" s="101" t="s">
        <v>113</v>
      </c>
      <c r="B36" s="102"/>
      <c r="C36" s="99" t="s">
        <v>144</v>
      </c>
      <c r="D36" s="17">
        <v>10384.356388439999</v>
      </c>
      <c r="E36" s="13">
        <v>13.97</v>
      </c>
      <c r="F36" s="13" t="s">
        <v>145</v>
      </c>
      <c r="G36" s="17">
        <v>743.33259759773</v>
      </c>
      <c r="H36" s="16"/>
    </row>
    <row r="37" spans="1:8">
      <c r="A37" s="98">
        <v>1</v>
      </c>
      <c r="B37" s="15" t="s">
        <v>136</v>
      </c>
      <c r="C37" s="99"/>
      <c r="D37" s="17">
        <v>0</v>
      </c>
      <c r="E37" s="13"/>
      <c r="F37" s="13"/>
      <c r="G37" s="13"/>
      <c r="H37" s="97" t="s">
        <v>43</v>
      </c>
    </row>
    <row r="38" spans="1:8">
      <c r="A38" s="99"/>
      <c r="B38" s="15" t="s">
        <v>137</v>
      </c>
      <c r="C38" s="99"/>
      <c r="D38" s="17">
        <v>0</v>
      </c>
      <c r="E38" s="13"/>
      <c r="F38" s="13"/>
      <c r="G38" s="13"/>
      <c r="H38" s="97"/>
    </row>
    <row r="39" spans="1:8">
      <c r="A39" s="99"/>
      <c r="B39" s="15" t="s">
        <v>138</v>
      </c>
      <c r="C39" s="99"/>
      <c r="D39" s="17">
        <v>0</v>
      </c>
      <c r="E39" s="13"/>
      <c r="F39" s="13"/>
      <c r="G39" s="13"/>
      <c r="H39" s="97"/>
    </row>
    <row r="40" spans="1:8">
      <c r="A40" s="99"/>
      <c r="B40" s="15" t="s">
        <v>139</v>
      </c>
      <c r="C40" s="99"/>
      <c r="D40" s="17">
        <v>10384.356388439999</v>
      </c>
      <c r="E40" s="13"/>
      <c r="F40" s="13"/>
      <c r="G40" s="13"/>
      <c r="H40" s="97"/>
    </row>
    <row r="41" spans="1:8">
      <c r="A41" s="99" t="s">
        <v>146</v>
      </c>
      <c r="B41" s="15" t="s">
        <v>136</v>
      </c>
      <c r="C41" s="10"/>
      <c r="D41" s="12">
        <v>0</v>
      </c>
      <c r="E41" s="13"/>
      <c r="F41" s="13"/>
      <c r="G41" s="13"/>
      <c r="H41" s="16"/>
    </row>
    <row r="42" spans="1:8">
      <c r="A42" s="99"/>
      <c r="B42" s="15" t="s">
        <v>137</v>
      </c>
      <c r="C42" s="10"/>
      <c r="D42" s="12">
        <v>0</v>
      </c>
      <c r="E42" s="13"/>
      <c r="F42" s="13"/>
      <c r="G42" s="13"/>
      <c r="H42" s="16"/>
    </row>
    <row r="43" spans="1:8">
      <c r="A43" s="99"/>
      <c r="B43" s="15" t="s">
        <v>138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139</v>
      </c>
      <c r="C44" s="10"/>
      <c r="D44" s="12">
        <v>15472.448799078</v>
      </c>
      <c r="E44" s="13"/>
      <c r="F44" s="13"/>
      <c r="G44" s="13"/>
      <c r="H44" s="16"/>
    </row>
    <row r="45" spans="1:8">
      <c r="A45" s="101" t="s">
        <v>113</v>
      </c>
      <c r="B45" s="102"/>
      <c r="C45" s="99" t="s">
        <v>147</v>
      </c>
      <c r="D45" s="17">
        <v>4923.4782608695996</v>
      </c>
      <c r="E45" s="13">
        <v>0.38</v>
      </c>
      <c r="F45" s="13" t="s">
        <v>148</v>
      </c>
      <c r="G45" s="17">
        <v>12956.521739129999</v>
      </c>
      <c r="H45" s="16"/>
    </row>
    <row r="46" spans="1:8">
      <c r="A46" s="98">
        <v>1</v>
      </c>
      <c r="B46" s="15" t="s">
        <v>136</v>
      </c>
      <c r="C46" s="99"/>
      <c r="D46" s="17">
        <v>0</v>
      </c>
      <c r="E46" s="13"/>
      <c r="F46" s="13"/>
      <c r="G46" s="13"/>
      <c r="H46" s="97" t="s">
        <v>149</v>
      </c>
    </row>
    <row r="47" spans="1:8">
      <c r="A47" s="99"/>
      <c r="B47" s="15" t="s">
        <v>137</v>
      </c>
      <c r="C47" s="99"/>
      <c r="D47" s="17">
        <v>0</v>
      </c>
      <c r="E47" s="13"/>
      <c r="F47" s="13"/>
      <c r="G47" s="13"/>
      <c r="H47" s="97"/>
    </row>
    <row r="48" spans="1:8">
      <c r="A48" s="99"/>
      <c r="B48" s="15" t="s">
        <v>138</v>
      </c>
      <c r="C48" s="99"/>
      <c r="D48" s="17">
        <v>0</v>
      </c>
      <c r="E48" s="13"/>
      <c r="F48" s="13"/>
      <c r="G48" s="13"/>
      <c r="H48" s="97"/>
    </row>
    <row r="49" spans="1:8">
      <c r="A49" s="99"/>
      <c r="B49" s="15" t="s">
        <v>139</v>
      </c>
      <c r="C49" s="99"/>
      <c r="D49" s="17">
        <v>4923.4782608695996</v>
      </c>
      <c r="E49" s="13"/>
      <c r="F49" s="13"/>
      <c r="G49" s="13"/>
      <c r="H49" s="97"/>
    </row>
    <row r="50" spans="1:8" ht="25.5">
      <c r="A50" s="103" t="s">
        <v>43</v>
      </c>
      <c r="B50" s="104"/>
      <c r="C50" s="10"/>
      <c r="D50" s="12">
        <v>10326.975631974999</v>
      </c>
      <c r="E50" s="13"/>
      <c r="F50" s="13"/>
      <c r="G50" s="13"/>
      <c r="H50" s="16"/>
    </row>
    <row r="51" spans="1:8">
      <c r="A51" s="99" t="s">
        <v>150</v>
      </c>
      <c r="B51" s="15" t="s">
        <v>136</v>
      </c>
      <c r="C51" s="10"/>
      <c r="D51" s="12">
        <v>6253.0511601368999</v>
      </c>
      <c r="E51" s="13"/>
      <c r="F51" s="13"/>
      <c r="G51" s="13"/>
      <c r="H51" s="16"/>
    </row>
    <row r="52" spans="1:8">
      <c r="A52" s="99"/>
      <c r="B52" s="15" t="s">
        <v>137</v>
      </c>
      <c r="C52" s="10"/>
      <c r="D52" s="12">
        <v>4073.9244718375999</v>
      </c>
      <c r="E52" s="13"/>
      <c r="F52" s="13"/>
      <c r="G52" s="13"/>
      <c r="H52" s="16"/>
    </row>
    <row r="53" spans="1:8">
      <c r="A53" s="99"/>
      <c r="B53" s="15" t="s">
        <v>138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139</v>
      </c>
      <c r="C54" s="10"/>
      <c r="D54" s="12">
        <v>0</v>
      </c>
      <c r="E54" s="13"/>
      <c r="F54" s="13"/>
      <c r="G54" s="13"/>
      <c r="H54" s="16"/>
    </row>
    <row r="55" spans="1:8">
      <c r="A55" s="101" t="s">
        <v>117</v>
      </c>
      <c r="B55" s="102"/>
      <c r="C55" s="99" t="s">
        <v>144</v>
      </c>
      <c r="D55" s="17">
        <v>10326.975631974999</v>
      </c>
      <c r="E55" s="13">
        <v>13.97</v>
      </c>
      <c r="F55" s="13" t="s">
        <v>145</v>
      </c>
      <c r="G55" s="17">
        <v>739.22517050641</v>
      </c>
      <c r="H55" s="16"/>
    </row>
    <row r="56" spans="1:8">
      <c r="A56" s="98">
        <v>1</v>
      </c>
      <c r="B56" s="15" t="s">
        <v>136</v>
      </c>
      <c r="C56" s="99"/>
      <c r="D56" s="17">
        <v>6253.0511601368999</v>
      </c>
      <c r="E56" s="13"/>
      <c r="F56" s="13"/>
      <c r="G56" s="13"/>
      <c r="H56" s="97" t="s">
        <v>43</v>
      </c>
    </row>
    <row r="57" spans="1:8">
      <c r="A57" s="99"/>
      <c r="B57" s="15" t="s">
        <v>137</v>
      </c>
      <c r="C57" s="99"/>
      <c r="D57" s="17">
        <v>4073.9244718375999</v>
      </c>
      <c r="E57" s="13"/>
      <c r="F57" s="13"/>
      <c r="G57" s="13"/>
      <c r="H57" s="97"/>
    </row>
    <row r="58" spans="1:8">
      <c r="A58" s="99"/>
      <c r="B58" s="15" t="s">
        <v>138</v>
      </c>
      <c r="C58" s="99"/>
      <c r="D58" s="17">
        <v>0</v>
      </c>
      <c r="E58" s="13"/>
      <c r="F58" s="13"/>
      <c r="G58" s="13"/>
      <c r="H58" s="97"/>
    </row>
    <row r="59" spans="1:8">
      <c r="A59" s="99"/>
      <c r="B59" s="15" t="s">
        <v>139</v>
      </c>
      <c r="C59" s="99"/>
      <c r="D59" s="17">
        <v>0</v>
      </c>
      <c r="E59" s="13"/>
      <c r="F59" s="13"/>
      <c r="G59" s="13"/>
      <c r="H59" s="97"/>
    </row>
    <row r="60" spans="1:8" ht="25.5">
      <c r="A60" s="103" t="s">
        <v>119</v>
      </c>
      <c r="B60" s="104"/>
      <c r="C60" s="10"/>
      <c r="D60" s="12">
        <v>2491.5451665271999</v>
      </c>
      <c r="E60" s="13"/>
      <c r="F60" s="13"/>
      <c r="G60" s="13"/>
      <c r="H60" s="16"/>
    </row>
    <row r="61" spans="1:8">
      <c r="A61" s="99" t="s">
        <v>151</v>
      </c>
      <c r="B61" s="15" t="s">
        <v>136</v>
      </c>
      <c r="C61" s="10"/>
      <c r="D61" s="12">
        <v>0</v>
      </c>
      <c r="E61" s="13"/>
      <c r="F61" s="13"/>
      <c r="G61" s="13"/>
      <c r="H61" s="16"/>
    </row>
    <row r="62" spans="1:8">
      <c r="A62" s="99"/>
      <c r="B62" s="15" t="s">
        <v>137</v>
      </c>
      <c r="C62" s="10"/>
      <c r="D62" s="12">
        <v>0</v>
      </c>
      <c r="E62" s="13"/>
      <c r="F62" s="13"/>
      <c r="G62" s="13"/>
      <c r="H62" s="16"/>
    </row>
    <row r="63" spans="1:8">
      <c r="A63" s="99"/>
      <c r="B63" s="15" t="s">
        <v>138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139</v>
      </c>
      <c r="C64" s="10"/>
      <c r="D64" s="12">
        <v>2491.5451665271999</v>
      </c>
      <c r="E64" s="13"/>
      <c r="F64" s="13"/>
      <c r="G64" s="13"/>
      <c r="H64" s="16"/>
    </row>
    <row r="65" spans="1:8">
      <c r="A65" s="101" t="s">
        <v>121</v>
      </c>
      <c r="B65" s="102"/>
      <c r="C65" s="99" t="s">
        <v>144</v>
      </c>
      <c r="D65" s="17">
        <v>2491.5451665271999</v>
      </c>
      <c r="E65" s="13">
        <v>13.97</v>
      </c>
      <c r="F65" s="13" t="s">
        <v>145</v>
      </c>
      <c r="G65" s="17">
        <v>178.34968980151999</v>
      </c>
      <c r="H65" s="16"/>
    </row>
    <row r="66" spans="1:8">
      <c r="A66" s="98">
        <v>1</v>
      </c>
      <c r="B66" s="15" t="s">
        <v>136</v>
      </c>
      <c r="C66" s="99"/>
      <c r="D66" s="17">
        <v>0</v>
      </c>
      <c r="E66" s="13"/>
      <c r="F66" s="13"/>
      <c r="G66" s="13"/>
      <c r="H66" s="97" t="s">
        <v>43</v>
      </c>
    </row>
    <row r="67" spans="1:8">
      <c r="A67" s="99"/>
      <c r="B67" s="15" t="s">
        <v>137</v>
      </c>
      <c r="C67" s="99"/>
      <c r="D67" s="17">
        <v>0</v>
      </c>
      <c r="E67" s="13"/>
      <c r="F67" s="13"/>
      <c r="G67" s="13"/>
      <c r="H67" s="97"/>
    </row>
    <row r="68" spans="1:8">
      <c r="A68" s="99"/>
      <c r="B68" s="15" t="s">
        <v>138</v>
      </c>
      <c r="C68" s="99"/>
      <c r="D68" s="17">
        <v>0</v>
      </c>
      <c r="E68" s="13"/>
      <c r="F68" s="13"/>
      <c r="G68" s="13"/>
      <c r="H68" s="97"/>
    </row>
    <row r="69" spans="1:8">
      <c r="A69" s="99"/>
      <c r="B69" s="15" t="s">
        <v>139</v>
      </c>
      <c r="C69" s="99"/>
      <c r="D69" s="17">
        <v>2491.5451665271999</v>
      </c>
      <c r="E69" s="13"/>
      <c r="F69" s="13"/>
      <c r="G69" s="13"/>
      <c r="H69" s="97"/>
    </row>
    <row r="70" spans="1:8" ht="25.5">
      <c r="A70" s="103" t="s">
        <v>124</v>
      </c>
      <c r="B70" s="104"/>
      <c r="C70" s="10"/>
      <c r="D70" s="12">
        <v>14820</v>
      </c>
      <c r="E70" s="13"/>
      <c r="F70" s="13"/>
      <c r="G70" s="13"/>
      <c r="H70" s="16"/>
    </row>
    <row r="71" spans="1:8">
      <c r="A71" s="99" t="s">
        <v>152</v>
      </c>
      <c r="B71" s="15" t="s">
        <v>136</v>
      </c>
      <c r="C71" s="10"/>
      <c r="D71" s="12">
        <v>14820</v>
      </c>
      <c r="E71" s="13"/>
      <c r="F71" s="13"/>
      <c r="G71" s="13"/>
      <c r="H71" s="16"/>
    </row>
    <row r="72" spans="1:8">
      <c r="A72" s="99"/>
      <c r="B72" s="15" t="s">
        <v>137</v>
      </c>
      <c r="C72" s="10"/>
      <c r="D72" s="12">
        <v>0</v>
      </c>
      <c r="E72" s="13"/>
      <c r="F72" s="13"/>
      <c r="G72" s="13"/>
      <c r="H72" s="16"/>
    </row>
    <row r="73" spans="1:8">
      <c r="A73" s="99"/>
      <c r="B73" s="15" t="s">
        <v>138</v>
      </c>
      <c r="C73" s="10"/>
      <c r="D73" s="12">
        <v>0</v>
      </c>
      <c r="E73" s="13"/>
      <c r="F73" s="13"/>
      <c r="G73" s="13"/>
      <c r="H73" s="16"/>
    </row>
    <row r="74" spans="1:8">
      <c r="A74" s="99"/>
      <c r="B74" s="15" t="s">
        <v>139</v>
      </c>
      <c r="C74" s="10"/>
      <c r="D74" s="12">
        <v>0</v>
      </c>
      <c r="E74" s="13"/>
      <c r="F74" s="13"/>
      <c r="G74" s="13"/>
      <c r="H74" s="16"/>
    </row>
    <row r="75" spans="1:8">
      <c r="A75" s="101" t="s">
        <v>126</v>
      </c>
      <c r="B75" s="102"/>
      <c r="C75" s="99" t="s">
        <v>147</v>
      </c>
      <c r="D75" s="17">
        <v>14820</v>
      </c>
      <c r="E75" s="13">
        <v>0.38</v>
      </c>
      <c r="F75" s="13" t="s">
        <v>148</v>
      </c>
      <c r="G75" s="17">
        <v>39000</v>
      </c>
      <c r="H75" s="16"/>
    </row>
    <row r="76" spans="1:8">
      <c r="A76" s="98">
        <v>1</v>
      </c>
      <c r="B76" s="15" t="s">
        <v>136</v>
      </c>
      <c r="C76" s="99"/>
      <c r="D76" s="17">
        <v>14820</v>
      </c>
      <c r="E76" s="13"/>
      <c r="F76" s="13"/>
      <c r="G76" s="13"/>
      <c r="H76" s="97" t="s">
        <v>149</v>
      </c>
    </row>
    <row r="77" spans="1:8">
      <c r="A77" s="99"/>
      <c r="B77" s="15" t="s">
        <v>137</v>
      </c>
      <c r="C77" s="99"/>
      <c r="D77" s="17">
        <v>0</v>
      </c>
      <c r="E77" s="13"/>
      <c r="F77" s="13"/>
      <c r="G77" s="13"/>
      <c r="H77" s="97"/>
    </row>
    <row r="78" spans="1:8">
      <c r="A78" s="99"/>
      <c r="B78" s="15" t="s">
        <v>138</v>
      </c>
      <c r="C78" s="99"/>
      <c r="D78" s="17">
        <v>0</v>
      </c>
      <c r="E78" s="13"/>
      <c r="F78" s="13"/>
      <c r="G78" s="13"/>
      <c r="H78" s="97"/>
    </row>
    <row r="79" spans="1:8">
      <c r="A79" s="99"/>
      <c r="B79" s="15" t="s">
        <v>139</v>
      </c>
      <c r="C79" s="99"/>
      <c r="D79" s="17">
        <v>0</v>
      </c>
      <c r="E79" s="13"/>
      <c r="F79" s="13"/>
      <c r="G79" s="13"/>
      <c r="H79" s="97"/>
    </row>
    <row r="80" spans="1:8">
      <c r="A80" s="18"/>
      <c r="C80" s="18"/>
      <c r="D80" s="7"/>
      <c r="E80" s="7"/>
      <c r="F80" s="7"/>
      <c r="G80" s="7"/>
      <c r="H80" s="19"/>
    </row>
    <row r="82" spans="1:8">
      <c r="A82" s="100" t="s">
        <v>153</v>
      </c>
      <c r="B82" s="100"/>
      <c r="C82" s="100"/>
      <c r="D82" s="100"/>
      <c r="E82" s="100"/>
      <c r="F82" s="100"/>
      <c r="G82" s="100"/>
      <c r="H82" s="100"/>
    </row>
    <row r="83" spans="1:8">
      <c r="A83" s="100" t="s">
        <v>154</v>
      </c>
      <c r="B83" s="100"/>
      <c r="C83" s="100"/>
      <c r="D83" s="100"/>
      <c r="E83" s="100"/>
      <c r="F83" s="100"/>
      <c r="G83" s="100"/>
      <c r="H83" s="100"/>
    </row>
  </sheetData>
  <mergeCells count="47">
    <mergeCell ref="A3:B3"/>
    <mergeCell ref="A8:B8"/>
    <mergeCell ref="A17:B17"/>
    <mergeCell ref="A22:B22"/>
    <mergeCell ref="A27:B27"/>
    <mergeCell ref="A4:A7"/>
    <mergeCell ref="A9:A12"/>
    <mergeCell ref="A13:A16"/>
    <mergeCell ref="A18:A21"/>
    <mergeCell ref="A23:A26"/>
    <mergeCell ref="A83:H83"/>
    <mergeCell ref="A36:B36"/>
    <mergeCell ref="A45:B45"/>
    <mergeCell ref="A50:B50"/>
    <mergeCell ref="A55:B55"/>
    <mergeCell ref="A60:B60"/>
    <mergeCell ref="A51:A54"/>
    <mergeCell ref="A56:A59"/>
    <mergeCell ref="A46:A49"/>
    <mergeCell ref="A65:B65"/>
    <mergeCell ref="A70:B70"/>
    <mergeCell ref="A75:B75"/>
    <mergeCell ref="A82:H82"/>
    <mergeCell ref="A61:A64"/>
    <mergeCell ref="A66:A69"/>
    <mergeCell ref="A71:A74"/>
    <mergeCell ref="A76:A79"/>
    <mergeCell ref="C8:C12"/>
    <mergeCell ref="C17:C21"/>
    <mergeCell ref="C27:C31"/>
    <mergeCell ref="C36:C40"/>
    <mergeCell ref="C45:C49"/>
    <mergeCell ref="C55:C59"/>
    <mergeCell ref="C65:C69"/>
    <mergeCell ref="C75:C79"/>
    <mergeCell ref="A28:A31"/>
    <mergeCell ref="A32:A35"/>
    <mergeCell ref="A37:A40"/>
    <mergeCell ref="A41:A44"/>
    <mergeCell ref="H56:H59"/>
    <mergeCell ref="H66:H69"/>
    <mergeCell ref="H76:H79"/>
    <mergeCell ref="H9:H12"/>
    <mergeCell ref="H18:H21"/>
    <mergeCell ref="H28:H31"/>
    <mergeCell ref="H37:H40"/>
    <mergeCell ref="H46:H4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40625" defaultRowHeight="15"/>
  <cols>
    <col min="1" max="1" width="60.5703125" style="1" customWidth="1"/>
    <col min="2" max="3" width="13.85546875" style="1" customWidth="1"/>
    <col min="4" max="4" width="17.140625" style="1" customWidth="1"/>
    <col min="5" max="5" width="15" style="1" customWidth="1"/>
    <col min="6" max="6" width="31" style="1" customWidth="1"/>
    <col min="7" max="7" width="25.7109375" style="1" customWidth="1"/>
    <col min="8" max="8" width="35" style="1" customWidth="1"/>
    <col min="9" max="9" width="9.140625" style="1"/>
  </cols>
  <sheetData>
    <row r="1" spans="1:8">
      <c r="A1" s="106" t="s">
        <v>155</v>
      </c>
      <c r="B1" s="106"/>
      <c r="C1" s="106"/>
      <c r="D1" s="106"/>
      <c r="E1" s="106"/>
      <c r="F1" s="106"/>
      <c r="G1" s="106"/>
      <c r="H1" s="106"/>
    </row>
    <row r="3" spans="1:8" ht="44.25" customHeight="1">
      <c r="A3" s="2" t="s">
        <v>156</v>
      </c>
      <c r="B3" s="2" t="s">
        <v>157</v>
      </c>
      <c r="C3" s="2" t="s">
        <v>158</v>
      </c>
      <c r="D3" s="2" t="s">
        <v>159</v>
      </c>
      <c r="E3" s="2" t="s">
        <v>160</v>
      </c>
      <c r="F3" s="2" t="s">
        <v>161</v>
      </c>
      <c r="G3" s="2" t="s">
        <v>162</v>
      </c>
      <c r="H3" s="2" t="s">
        <v>163</v>
      </c>
    </row>
    <row r="4" spans="1:8" ht="39" customHeight="1">
      <c r="A4" s="3" t="s">
        <v>164</v>
      </c>
      <c r="B4" s="4" t="s">
        <v>165</v>
      </c>
      <c r="C4" s="5">
        <v>2</v>
      </c>
      <c r="D4" s="5">
        <v>826.33740497558995</v>
      </c>
      <c r="E4" s="4"/>
      <c r="F4" s="4"/>
      <c r="G4" s="5">
        <v>1652.6748099511999</v>
      </c>
      <c r="H4" s="6"/>
    </row>
    <row r="5" spans="1:8" ht="39" customHeight="1">
      <c r="A5" s="3" t="s">
        <v>166</v>
      </c>
      <c r="B5" s="4" t="s">
        <v>165</v>
      </c>
      <c r="C5" s="5">
        <v>2</v>
      </c>
      <c r="D5" s="5">
        <v>672.81914181661</v>
      </c>
      <c r="E5" s="4"/>
      <c r="F5" s="4"/>
      <c r="G5" s="5">
        <v>1345.6382836332</v>
      </c>
      <c r="H5" s="6"/>
    </row>
    <row r="6" spans="1:8" ht="39" customHeight="1">
      <c r="A6" s="3" t="s">
        <v>167</v>
      </c>
      <c r="B6" s="4" t="s">
        <v>165</v>
      </c>
      <c r="C6" s="5">
        <v>4</v>
      </c>
      <c r="D6" s="5">
        <v>8.7615421164317002</v>
      </c>
      <c r="E6" s="4"/>
      <c r="F6" s="4"/>
      <c r="G6" s="5">
        <v>35.046168465727</v>
      </c>
      <c r="H6" s="6"/>
    </row>
    <row r="7" spans="1:8" ht="39" customHeight="1">
      <c r="A7" s="3" t="s">
        <v>168</v>
      </c>
      <c r="B7" s="4" t="s">
        <v>145</v>
      </c>
      <c r="C7" s="5">
        <v>47.895010683761001</v>
      </c>
      <c r="D7" s="5">
        <v>222.07854046447</v>
      </c>
      <c r="E7" s="4">
        <v>10</v>
      </c>
      <c r="F7" s="4"/>
      <c r="G7" s="5">
        <v>10636.454068180001</v>
      </c>
      <c r="H7" s="6"/>
    </row>
    <row r="8" spans="1:8" ht="39" customHeight="1">
      <c r="A8" s="3" t="s">
        <v>169</v>
      </c>
      <c r="B8" s="4" t="s">
        <v>165</v>
      </c>
      <c r="C8" s="5">
        <v>328.35470085470001</v>
      </c>
      <c r="D8" s="5">
        <v>25.632087662364999</v>
      </c>
      <c r="E8" s="4">
        <v>10</v>
      </c>
      <c r="F8" s="4"/>
      <c r="G8" s="5">
        <v>8416.4164766572994</v>
      </c>
      <c r="H8" s="6"/>
    </row>
    <row r="9" spans="1:8" ht="39" customHeight="1">
      <c r="A9" s="3" t="s">
        <v>170</v>
      </c>
      <c r="B9" s="4" t="s">
        <v>165</v>
      </c>
      <c r="C9" s="5">
        <v>164.17735042735001</v>
      </c>
      <c r="D9" s="5">
        <v>997.73280243982003</v>
      </c>
      <c r="E9" s="4">
        <v>10</v>
      </c>
      <c r="F9" s="4"/>
      <c r="G9" s="5">
        <v>163805.12793901999</v>
      </c>
      <c r="H9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B64" zoomScale="90" zoomScaleNormal="90" workbookViewId="0">
      <selection activeCell="A13" sqref="A13:H13"/>
    </sheetView>
  </sheetViews>
  <sheetFormatPr defaultColWidth="8.85546875" defaultRowHeight="15.75"/>
  <cols>
    <col min="1" max="1" width="10.85546875" style="20" customWidth="1"/>
    <col min="2" max="2" width="66.28515625" style="20" customWidth="1"/>
    <col min="3" max="3" width="66.7109375" style="20" customWidth="1"/>
    <col min="4" max="4" width="21.85546875" style="20" customWidth="1"/>
    <col min="5" max="5" width="21.140625" style="20" customWidth="1"/>
    <col min="6" max="6" width="23" style="20" customWidth="1"/>
    <col min="7" max="7" width="16.7109375" style="20" customWidth="1"/>
    <col min="8" max="8" width="17.42578125" style="20" customWidth="1"/>
    <col min="9" max="9" width="12.42578125" style="20" customWidth="1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2" t="s">
        <v>3</v>
      </c>
      <c r="B13" s="92"/>
      <c r="C13" s="92"/>
      <c r="D13" s="92"/>
      <c r="E13" s="92"/>
      <c r="F13" s="92"/>
      <c r="G13" s="92"/>
      <c r="H13" s="92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6" t="s">
        <v>5</v>
      </c>
      <c r="B18" s="96" t="s">
        <v>29</v>
      </c>
      <c r="C18" s="96" t="s">
        <v>30</v>
      </c>
      <c r="D18" s="93" t="s">
        <v>31</v>
      </c>
      <c r="E18" s="94"/>
      <c r="F18" s="94"/>
      <c r="G18" s="94"/>
      <c r="H18" s="95"/>
    </row>
    <row r="19" spans="1:8" ht="94.5" customHeight="1">
      <c r="A19" s="96"/>
      <c r="B19" s="96"/>
      <c r="C19" s="96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5">
      <c r="A25" s="2">
        <v>1</v>
      </c>
      <c r="B25" s="2" t="s">
        <v>40</v>
      </c>
      <c r="C25" s="42" t="s">
        <v>41</v>
      </c>
      <c r="D25" s="41">
        <v>136.02833387206999</v>
      </c>
      <c r="E25" s="41">
        <v>58.886362518638002</v>
      </c>
      <c r="F25" s="41">
        <v>3033.3586556209998</v>
      </c>
      <c r="G25" s="41">
        <v>0</v>
      </c>
      <c r="H25" s="41">
        <v>3228.2733520116999</v>
      </c>
    </row>
    <row r="26" spans="1:8" ht="31.5">
      <c r="A26" s="2">
        <v>2</v>
      </c>
      <c r="B26" s="2" t="s">
        <v>42</v>
      </c>
      <c r="C26" s="42" t="s">
        <v>43</v>
      </c>
      <c r="D26" s="41">
        <v>109051.52685838001</v>
      </c>
      <c r="E26" s="41">
        <v>1895.734102654</v>
      </c>
      <c r="F26" s="41">
        <v>0</v>
      </c>
      <c r="G26" s="41">
        <v>0</v>
      </c>
      <c r="H26" s="41">
        <v>110947.26096103</v>
      </c>
    </row>
    <row r="27" spans="1:8">
      <c r="A27" s="2">
        <v>3</v>
      </c>
      <c r="B27" s="2" t="s">
        <v>44</v>
      </c>
      <c r="C27" s="42" t="s">
        <v>45</v>
      </c>
      <c r="D27" s="41">
        <v>14820</v>
      </c>
      <c r="E27" s="41">
        <v>0</v>
      </c>
      <c r="F27" s="41">
        <v>0</v>
      </c>
      <c r="G27" s="41">
        <v>0</v>
      </c>
      <c r="H27" s="41">
        <v>14820</v>
      </c>
    </row>
    <row r="28" spans="1:8">
      <c r="A28" s="2"/>
      <c r="B28" s="33"/>
      <c r="C28" s="33" t="s">
        <v>46</v>
      </c>
      <c r="D28" s="41">
        <v>124007.55519225</v>
      </c>
      <c r="E28" s="41">
        <v>1954.6204651726</v>
      </c>
      <c r="F28" s="41">
        <v>3033.3586556209998</v>
      </c>
      <c r="G28" s="41">
        <v>0</v>
      </c>
      <c r="H28" s="41">
        <v>128995.53431304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124007.55519225</v>
      </c>
      <c r="E44" s="41">
        <v>1954.6204651726</v>
      </c>
      <c r="F44" s="41">
        <v>3033.3586556209998</v>
      </c>
      <c r="G44" s="41">
        <v>0</v>
      </c>
      <c r="H44" s="41">
        <v>128995.53431304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5">
      <c r="A46" s="2">
        <v>4</v>
      </c>
      <c r="B46" s="2" t="s">
        <v>59</v>
      </c>
      <c r="C46" s="42" t="s">
        <v>60</v>
      </c>
      <c r="D46" s="41">
        <v>3.408550103174</v>
      </c>
      <c r="E46" s="41">
        <v>1.4637945228355</v>
      </c>
      <c r="F46" s="41">
        <v>0</v>
      </c>
      <c r="G46" s="41">
        <v>0</v>
      </c>
      <c r="H46" s="41">
        <v>4.8723446260095002</v>
      </c>
    </row>
    <row r="47" spans="1:8" ht="31.5">
      <c r="A47" s="2">
        <v>5</v>
      </c>
      <c r="B47" s="2" t="s">
        <v>59</v>
      </c>
      <c r="C47" s="42" t="s">
        <v>61</v>
      </c>
      <c r="D47" s="41">
        <v>2726.2881714595001</v>
      </c>
      <c r="E47" s="41">
        <v>47.393352566349002</v>
      </c>
      <c r="F47" s="41">
        <v>0</v>
      </c>
      <c r="G47" s="41">
        <v>0</v>
      </c>
      <c r="H47" s="41">
        <v>2773.6815240258002</v>
      </c>
    </row>
    <row r="48" spans="1:8" ht="31.5">
      <c r="A48" s="2">
        <v>6</v>
      </c>
      <c r="B48" s="2" t="s">
        <v>59</v>
      </c>
      <c r="C48" s="42" t="s">
        <v>62</v>
      </c>
      <c r="D48" s="41">
        <v>296.39999999999998</v>
      </c>
      <c r="E48" s="41">
        <v>0</v>
      </c>
      <c r="F48" s="41">
        <v>0</v>
      </c>
      <c r="G48" s="41">
        <v>0</v>
      </c>
      <c r="H48" s="41">
        <v>296.39999999999998</v>
      </c>
    </row>
    <row r="49" spans="1:8">
      <c r="A49" s="2"/>
      <c r="B49" s="33"/>
      <c r="C49" s="33" t="s">
        <v>63</v>
      </c>
      <c r="D49" s="41">
        <v>3026.0967215627002</v>
      </c>
      <c r="E49" s="41">
        <v>48.857147089184998</v>
      </c>
      <c r="F49" s="41">
        <v>0</v>
      </c>
      <c r="G49" s="41">
        <v>0</v>
      </c>
      <c r="H49" s="41">
        <v>3074.9538686517999</v>
      </c>
    </row>
    <row r="50" spans="1:8">
      <c r="A50" s="2"/>
      <c r="B50" s="33"/>
      <c r="C50" s="33" t="s">
        <v>64</v>
      </c>
      <c r="D50" s="41">
        <v>127033.65191381</v>
      </c>
      <c r="E50" s="41">
        <v>2003.4776122618</v>
      </c>
      <c r="F50" s="41">
        <v>3033.3586556209998</v>
      </c>
      <c r="G50" s="41">
        <v>0</v>
      </c>
      <c r="H50" s="41">
        <v>132070.4881817</v>
      </c>
    </row>
    <row r="51" spans="1:8">
      <c r="A51" s="2"/>
      <c r="B51" s="33"/>
      <c r="C51" s="33" t="s">
        <v>65</v>
      </c>
      <c r="D51" s="41"/>
      <c r="E51" s="41"/>
      <c r="F51" s="41"/>
      <c r="G51" s="41"/>
      <c r="H51" s="41"/>
    </row>
    <row r="52" spans="1:8" ht="31.5">
      <c r="A52" s="2">
        <v>7</v>
      </c>
      <c r="B52" s="2" t="s">
        <v>66</v>
      </c>
      <c r="C52" s="48" t="s">
        <v>41</v>
      </c>
      <c r="D52" s="41">
        <v>0</v>
      </c>
      <c r="E52" s="41">
        <v>0</v>
      </c>
      <c r="F52" s="41">
        <v>0</v>
      </c>
      <c r="G52" s="41">
        <v>136.76023113349001</v>
      </c>
      <c r="H52" s="41">
        <v>136.76023113349001</v>
      </c>
    </row>
    <row r="53" spans="1:8" ht="31.5">
      <c r="A53" s="2">
        <v>8</v>
      </c>
      <c r="B53" s="2" t="s">
        <v>67</v>
      </c>
      <c r="C53" s="48" t="s">
        <v>68</v>
      </c>
      <c r="D53" s="41">
        <v>3.6385749567624002</v>
      </c>
      <c r="E53" s="41">
        <v>1.5683512744665999</v>
      </c>
      <c r="F53" s="41">
        <v>0</v>
      </c>
      <c r="G53" s="41">
        <v>0</v>
      </c>
      <c r="H53" s="41">
        <v>5.2069262312289997</v>
      </c>
    </row>
    <row r="54" spans="1:8">
      <c r="A54" s="2">
        <v>9</v>
      </c>
      <c r="B54" s="2" t="s">
        <v>69</v>
      </c>
      <c r="C54" s="48" t="s">
        <v>70</v>
      </c>
      <c r="D54" s="41">
        <v>0</v>
      </c>
      <c r="E54" s="41">
        <v>0</v>
      </c>
      <c r="F54" s="41">
        <v>0</v>
      </c>
      <c r="G54" s="41">
        <v>2472.1985695453</v>
      </c>
      <c r="H54" s="41">
        <v>2472.1985695453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874.55717428556</v>
      </c>
      <c r="H55" s="41">
        <v>874.55717428556</v>
      </c>
    </row>
    <row r="56" spans="1:8">
      <c r="A56" s="2">
        <v>11</v>
      </c>
      <c r="B56" s="2"/>
      <c r="C56" s="48" t="s">
        <v>72</v>
      </c>
      <c r="D56" s="41">
        <v>0</v>
      </c>
      <c r="E56" s="41">
        <v>0</v>
      </c>
      <c r="F56" s="41">
        <v>0</v>
      </c>
      <c r="G56" s="41">
        <v>605.46613480786004</v>
      </c>
      <c r="H56" s="41">
        <v>605.46613480786004</v>
      </c>
    </row>
    <row r="57" spans="1:8" ht="31.5">
      <c r="A57" s="2">
        <v>12</v>
      </c>
      <c r="B57" s="2" t="s">
        <v>73</v>
      </c>
      <c r="C57" s="48" t="s">
        <v>43</v>
      </c>
      <c r="D57" s="41">
        <v>0</v>
      </c>
      <c r="E57" s="41">
        <v>0</v>
      </c>
      <c r="F57" s="41">
        <v>0</v>
      </c>
      <c r="G57" s="41">
        <v>2605.4639922546999</v>
      </c>
      <c r="H57" s="41">
        <v>2605.4639922546999</v>
      </c>
    </row>
    <row r="58" spans="1:8" ht="31.5">
      <c r="A58" s="2">
        <v>13</v>
      </c>
      <c r="B58" s="2" t="s">
        <v>67</v>
      </c>
      <c r="C58" s="48" t="s">
        <v>74</v>
      </c>
      <c r="D58" s="41">
        <v>2917.4009722789001</v>
      </c>
      <c r="E58" s="41">
        <v>50.715626581248998</v>
      </c>
      <c r="F58" s="41">
        <v>0</v>
      </c>
      <c r="G58" s="41">
        <v>0</v>
      </c>
      <c r="H58" s="41">
        <v>2968.1165988601001</v>
      </c>
    </row>
    <row r="59" spans="1:8" ht="31.5">
      <c r="A59" s="2">
        <v>14</v>
      </c>
      <c r="B59" s="2" t="s">
        <v>67</v>
      </c>
      <c r="C59" s="48" t="s">
        <v>75</v>
      </c>
      <c r="D59" s="41">
        <v>394.53804000000002</v>
      </c>
      <c r="E59" s="41">
        <v>0</v>
      </c>
      <c r="F59" s="41">
        <v>0</v>
      </c>
      <c r="G59" s="41">
        <v>0</v>
      </c>
      <c r="H59" s="41">
        <v>394.53804000000002</v>
      </c>
    </row>
    <row r="60" spans="1:8">
      <c r="A60" s="2"/>
      <c r="B60" s="33"/>
      <c r="C60" s="33" t="s">
        <v>76</v>
      </c>
      <c r="D60" s="41">
        <v>3315.5775872355998</v>
      </c>
      <c r="E60" s="41">
        <v>52.283977855716003</v>
      </c>
      <c r="F60" s="41">
        <v>0</v>
      </c>
      <c r="G60" s="41">
        <v>6694.4461020269</v>
      </c>
      <c r="H60" s="41">
        <v>10062.307667118001</v>
      </c>
    </row>
    <row r="61" spans="1:8">
      <c r="A61" s="2"/>
      <c r="B61" s="33"/>
      <c r="C61" s="33" t="s">
        <v>77</v>
      </c>
      <c r="D61" s="41">
        <v>130349.22950104999</v>
      </c>
      <c r="E61" s="41">
        <v>2055.7615901175</v>
      </c>
      <c r="F61" s="41">
        <v>3033.3586556209998</v>
      </c>
      <c r="G61" s="41">
        <v>6694.4461020269</v>
      </c>
      <c r="H61" s="41">
        <v>142132.79584881</v>
      </c>
    </row>
    <row r="62" spans="1:8" ht="31.5" customHeight="1">
      <c r="A62" s="2"/>
      <c r="B62" s="33"/>
      <c r="C62" s="33" t="s">
        <v>78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79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9">
      <c r="A65" s="2"/>
      <c r="B65" s="33"/>
      <c r="C65" s="33" t="s">
        <v>80</v>
      </c>
      <c r="D65" s="41">
        <v>130349.22950104999</v>
      </c>
      <c r="E65" s="41">
        <v>2055.7615901175</v>
      </c>
      <c r="F65" s="41">
        <v>3033.3586556209998</v>
      </c>
      <c r="G65" s="41">
        <v>6694.4461020269</v>
      </c>
      <c r="H65" s="41">
        <v>142132.79584881</v>
      </c>
    </row>
    <row r="66" spans="1:9" ht="157.5" customHeight="1">
      <c r="A66" s="2"/>
      <c r="B66" s="33"/>
      <c r="C66" s="33" t="s">
        <v>81</v>
      </c>
      <c r="D66" s="41"/>
      <c r="E66" s="41"/>
      <c r="F66" s="41"/>
      <c r="G66" s="41"/>
      <c r="H66" s="41"/>
    </row>
    <row r="67" spans="1:9">
      <c r="A67" s="2">
        <v>15</v>
      </c>
      <c r="B67" s="2" t="s">
        <v>82</v>
      </c>
      <c r="C67" s="48" t="s">
        <v>83</v>
      </c>
      <c r="D67" s="41">
        <v>0</v>
      </c>
      <c r="E67" s="41">
        <v>0</v>
      </c>
      <c r="F67" s="41">
        <v>0</v>
      </c>
      <c r="G67" s="41">
        <v>164.61414976801001</v>
      </c>
      <c r="H67" s="41">
        <v>164.61414976801001</v>
      </c>
    </row>
    <row r="68" spans="1:9">
      <c r="A68" s="2">
        <v>16</v>
      </c>
      <c r="B68" s="2" t="s">
        <v>84</v>
      </c>
      <c r="C68" s="48" t="s">
        <v>85</v>
      </c>
      <c r="D68" s="41">
        <v>0</v>
      </c>
      <c r="E68" s="41">
        <v>0</v>
      </c>
      <c r="F68" s="41">
        <v>0</v>
      </c>
      <c r="G68" s="41">
        <v>10384.356388439999</v>
      </c>
      <c r="H68" s="41">
        <v>10384.356388439999</v>
      </c>
    </row>
    <row r="69" spans="1:9">
      <c r="A69" s="2">
        <v>17</v>
      </c>
      <c r="B69" s="2" t="s">
        <v>86</v>
      </c>
      <c r="C69" s="48" t="s">
        <v>87</v>
      </c>
      <c r="D69" s="41">
        <v>0</v>
      </c>
      <c r="E69" s="41">
        <v>0</v>
      </c>
      <c r="F69" s="41">
        <v>0</v>
      </c>
      <c r="G69" s="41">
        <v>4922.2819777413997</v>
      </c>
      <c r="H69" s="41">
        <v>4922.2819777413997</v>
      </c>
    </row>
    <row r="70" spans="1:9">
      <c r="A70" s="2"/>
      <c r="B70" s="33"/>
      <c r="C70" s="33" t="s">
        <v>88</v>
      </c>
      <c r="D70" s="41">
        <v>0</v>
      </c>
      <c r="E70" s="41">
        <v>0</v>
      </c>
      <c r="F70" s="41">
        <v>0</v>
      </c>
      <c r="G70" s="41">
        <v>15471.25251595</v>
      </c>
      <c r="H70" s="41">
        <v>15471.25251595</v>
      </c>
    </row>
    <row r="71" spans="1:9">
      <c r="A71" s="2"/>
      <c r="B71" s="33"/>
      <c r="C71" s="33" t="s">
        <v>89</v>
      </c>
      <c r="D71" s="41">
        <v>130349.22950104999</v>
      </c>
      <c r="E71" s="41">
        <v>2055.7615901175</v>
      </c>
      <c r="F71" s="41">
        <v>3033.3586556209998</v>
      </c>
      <c r="G71" s="41">
        <v>22165.698617976999</v>
      </c>
      <c r="H71" s="41">
        <v>157604.04836476</v>
      </c>
    </row>
    <row r="72" spans="1:9">
      <c r="A72" s="2"/>
      <c r="B72" s="33"/>
      <c r="C72" s="33" t="s">
        <v>90</v>
      </c>
      <c r="D72" s="41"/>
      <c r="E72" s="41"/>
      <c r="F72" s="41"/>
      <c r="G72" s="41"/>
      <c r="H72" s="41"/>
    </row>
    <row r="73" spans="1:9" ht="47.25" customHeight="1">
      <c r="A73" s="2">
        <v>18</v>
      </c>
      <c r="B73" s="2" t="s">
        <v>91</v>
      </c>
      <c r="C73" s="48" t="s">
        <v>92</v>
      </c>
      <c r="D73" s="41">
        <f>D71*3%</f>
        <v>3910.4768850314999</v>
      </c>
      <c r="E73" s="41">
        <f>E71*3%</f>
        <v>61.672847703525001</v>
      </c>
      <c r="F73" s="41">
        <f>F71*3%</f>
        <v>91.000759668629996</v>
      </c>
      <c r="G73" s="41">
        <f>G71*3%</f>
        <v>664.97095853931</v>
      </c>
      <c r="H73" s="41">
        <f>SUM(D73:G73)</f>
        <v>4728.1214509429601</v>
      </c>
    </row>
    <row r="74" spans="1:9">
      <c r="A74" s="2"/>
      <c r="B74" s="33"/>
      <c r="C74" s="33" t="s">
        <v>93</v>
      </c>
      <c r="D74" s="41">
        <f>D73</f>
        <v>3910.4768850314999</v>
      </c>
      <c r="E74" s="41">
        <f>E73</f>
        <v>61.672847703525001</v>
      </c>
      <c r="F74" s="41">
        <f>F73</f>
        <v>91.000759668629996</v>
      </c>
      <c r="G74" s="41">
        <f>G73</f>
        <v>664.97095853931</v>
      </c>
      <c r="H74" s="41">
        <f>SUM(D74:G74)</f>
        <v>4728.1214509429601</v>
      </c>
    </row>
    <row r="75" spans="1:9">
      <c r="A75" s="2"/>
      <c r="B75" s="33"/>
      <c r="C75" s="33" t="s">
        <v>94</v>
      </c>
      <c r="D75" s="41">
        <f>D74+D71</f>
        <v>134259.706386081</v>
      </c>
      <c r="E75" s="41">
        <f>E74+E71</f>
        <v>2117.4344378210199</v>
      </c>
      <c r="F75" s="41">
        <f>F74+F71</f>
        <v>3124.3594152896299</v>
      </c>
      <c r="G75" s="41">
        <f>G74+G71</f>
        <v>22830.669576516299</v>
      </c>
      <c r="H75" s="41">
        <f>SUM(D75:G75)</f>
        <v>162332.16981570801</v>
      </c>
      <c r="I75" s="49">
        <f>G75-G70</f>
        <v>7359.4170605663103</v>
      </c>
    </row>
    <row r="76" spans="1:9">
      <c r="A76" s="2"/>
      <c r="B76" s="33"/>
      <c r="C76" s="33" t="s">
        <v>95</v>
      </c>
      <c r="D76" s="41"/>
      <c r="E76" s="41"/>
      <c r="F76" s="41"/>
      <c r="G76" s="41"/>
      <c r="H76" s="41"/>
    </row>
    <row r="77" spans="1:9">
      <c r="A77" s="2">
        <v>19</v>
      </c>
      <c r="B77" s="2" t="s">
        <v>96</v>
      </c>
      <c r="C77" s="48" t="s">
        <v>97</v>
      </c>
      <c r="D77" s="41">
        <f>D75*20%</f>
        <v>26851.941277216301</v>
      </c>
      <c r="E77" s="41">
        <f>E75*20%</f>
        <v>423.48688756420501</v>
      </c>
      <c r="F77" s="41">
        <f>F75*20%</f>
        <v>624.87188305792597</v>
      </c>
      <c r="G77" s="41">
        <f>G75*20%</f>
        <v>4566.1339153032604</v>
      </c>
      <c r="H77" s="41">
        <f>SUM(D77:G77)</f>
        <v>32466.433963141699</v>
      </c>
    </row>
    <row r="78" spans="1:9">
      <c r="A78" s="2"/>
      <c r="B78" s="33"/>
      <c r="C78" s="33" t="s">
        <v>98</v>
      </c>
      <c r="D78" s="41">
        <f>D77</f>
        <v>26851.941277216301</v>
      </c>
      <c r="E78" s="41">
        <f>E77</f>
        <v>423.48688756420501</v>
      </c>
      <c r="F78" s="41">
        <f>F77</f>
        <v>624.87188305792597</v>
      </c>
      <c r="G78" s="41">
        <f>G77</f>
        <v>4566.1339153032604</v>
      </c>
      <c r="H78" s="41">
        <f>SUM(D78:G78)</f>
        <v>32466.433963141699</v>
      </c>
    </row>
    <row r="79" spans="1:9">
      <c r="A79" s="2"/>
      <c r="B79" s="33"/>
      <c r="C79" s="33" t="s">
        <v>99</v>
      </c>
      <c r="D79" s="41">
        <f>D78+D75</f>
        <v>161111.647663298</v>
      </c>
      <c r="E79" s="41">
        <f>E78+E75</f>
        <v>2540.9213253852299</v>
      </c>
      <c r="F79" s="41">
        <f>F78+F75</f>
        <v>3749.2312983475599</v>
      </c>
      <c r="G79" s="41">
        <f>G78+G75</f>
        <v>27396.803491819599</v>
      </c>
      <c r="H79" s="41">
        <f>SUM(D79:G79)</f>
        <v>194798.60377885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103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5</v>
      </c>
      <c r="B10" s="96" t="s">
        <v>29</v>
      </c>
      <c r="C10" s="96" t="s">
        <v>105</v>
      </c>
      <c r="D10" s="93" t="s">
        <v>31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136.02833387206999</v>
      </c>
      <c r="E13" s="32">
        <v>58.886362518638002</v>
      </c>
      <c r="F13" s="32">
        <v>3033.3586556209998</v>
      </c>
      <c r="G13" s="32">
        <v>0</v>
      </c>
      <c r="H13" s="32">
        <v>3228.2733520116999</v>
      </c>
      <c r="J13" s="20"/>
    </row>
    <row r="14" spans="1:14">
      <c r="A14" s="2"/>
      <c r="B14" s="33"/>
      <c r="C14" s="33" t="s">
        <v>108</v>
      </c>
      <c r="D14" s="32">
        <v>136.02833387206999</v>
      </c>
      <c r="E14" s="32">
        <v>58.886362518638002</v>
      </c>
      <c r="F14" s="32">
        <v>3033.3586556209998</v>
      </c>
      <c r="G14" s="32">
        <v>0</v>
      </c>
      <c r="H14" s="32">
        <v>3228.2733520116999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103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5</v>
      </c>
      <c r="B10" s="96" t="s">
        <v>29</v>
      </c>
      <c r="C10" s="96" t="s">
        <v>105</v>
      </c>
      <c r="D10" s="93" t="s">
        <v>31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0</v>
      </c>
      <c r="E13" s="32">
        <v>0</v>
      </c>
      <c r="F13" s="32">
        <v>0</v>
      </c>
      <c r="G13" s="32">
        <v>136.76023113349001</v>
      </c>
      <c r="H13" s="32">
        <v>136.76023113349001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136.76023113349001</v>
      </c>
      <c r="H14" s="32">
        <v>136.76023113349001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5</v>
      </c>
      <c r="B10" s="96" t="s">
        <v>29</v>
      </c>
      <c r="C10" s="96" t="s">
        <v>105</v>
      </c>
      <c r="D10" s="93" t="s">
        <v>31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113</v>
      </c>
      <c r="D13" s="32">
        <v>0</v>
      </c>
      <c r="E13" s="32">
        <v>0</v>
      </c>
      <c r="F13" s="32">
        <v>0</v>
      </c>
      <c r="G13" s="32">
        <v>164.61414976801001</v>
      </c>
      <c r="H13" s="32">
        <v>164.61414976801001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164.61414976801001</v>
      </c>
      <c r="H14" s="32">
        <v>164.61414976801001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103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5</v>
      </c>
      <c r="B10" s="96" t="s">
        <v>29</v>
      </c>
      <c r="C10" s="96" t="s">
        <v>105</v>
      </c>
      <c r="D10" s="93" t="s">
        <v>31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6253.0511601368999</v>
      </c>
      <c r="E13" s="32">
        <v>4073.9244718375999</v>
      </c>
      <c r="F13" s="32">
        <v>0</v>
      </c>
      <c r="G13" s="32">
        <v>0</v>
      </c>
      <c r="H13" s="32">
        <v>10326.975631974999</v>
      </c>
      <c r="J13" s="20"/>
    </row>
    <row r="14" spans="1:14">
      <c r="A14" s="2"/>
      <c r="B14" s="33"/>
      <c r="C14" s="33" t="s">
        <v>108</v>
      </c>
      <c r="D14" s="32">
        <v>6253.0511601368999</v>
      </c>
      <c r="E14" s="32">
        <v>4073.9244718375999</v>
      </c>
      <c r="F14" s="32">
        <v>0</v>
      </c>
      <c r="G14" s="32">
        <v>0</v>
      </c>
      <c r="H14" s="32">
        <v>10326.975631974999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103</v>
      </c>
      <c r="C7" s="28" t="s">
        <v>119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5</v>
      </c>
      <c r="B10" s="96" t="s">
        <v>29</v>
      </c>
      <c r="C10" s="96" t="s">
        <v>105</v>
      </c>
      <c r="D10" s="93" t="s">
        <v>31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121</v>
      </c>
      <c r="D13" s="32">
        <v>0</v>
      </c>
      <c r="E13" s="32">
        <v>0</v>
      </c>
      <c r="F13" s="32">
        <v>0</v>
      </c>
      <c r="G13" s="32">
        <v>2491.5451665271999</v>
      </c>
      <c r="H13" s="32">
        <v>2491.5451665271999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2491.5451665271999</v>
      </c>
      <c r="H14" s="32">
        <v>2491.5451665271999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5</v>
      </c>
      <c r="B10" s="96" t="s">
        <v>29</v>
      </c>
      <c r="C10" s="96" t="s">
        <v>105</v>
      </c>
      <c r="D10" s="93" t="s">
        <v>31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113</v>
      </c>
      <c r="D13" s="32">
        <v>0</v>
      </c>
      <c r="E13" s="32">
        <v>0</v>
      </c>
      <c r="F13" s="32">
        <v>0</v>
      </c>
      <c r="G13" s="32">
        <v>10384.356388439999</v>
      </c>
      <c r="H13" s="32">
        <v>10384.356388439999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10384.356388439999</v>
      </c>
      <c r="H14" s="32">
        <v>10384.356388439999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2" t="s">
        <v>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103</v>
      </c>
      <c r="C7" s="28" t="s">
        <v>124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5</v>
      </c>
      <c r="B10" s="96" t="s">
        <v>29</v>
      </c>
      <c r="C10" s="96" t="s">
        <v>105</v>
      </c>
      <c r="D10" s="93" t="s">
        <v>31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126</v>
      </c>
      <c r="D13" s="32">
        <v>14820</v>
      </c>
      <c r="E13" s="32">
        <v>0</v>
      </c>
      <c r="F13" s="32">
        <v>0</v>
      </c>
      <c r="G13" s="32">
        <v>0</v>
      </c>
      <c r="H13" s="32">
        <v>14820</v>
      </c>
      <c r="J13" s="20"/>
    </row>
    <row r="14" spans="1:14">
      <c r="A14" s="2"/>
      <c r="B14" s="33"/>
      <c r="C14" s="33" t="s">
        <v>108</v>
      </c>
      <c r="D14" s="32">
        <v>14820</v>
      </c>
      <c r="E14" s="32">
        <v>0</v>
      </c>
      <c r="F14" s="32">
        <v>0</v>
      </c>
      <c r="G14" s="32">
        <v>0</v>
      </c>
      <c r="H14" s="32">
        <v>14820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322-02-01</vt:lpstr>
      <vt:lpstr>ОСР 322-09-01</vt:lpstr>
      <vt:lpstr>ОСР 322-12-01</vt:lpstr>
      <vt:lpstr>ОСР 537 02-01</vt:lpstr>
      <vt:lpstr>ОСР 537 09-01</vt:lpstr>
      <vt:lpstr>ОСР 537 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2025-11-14T12:29:20Z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D7DC247279F24E4BAC491071246956BF_12</vt:lpwstr>
  </property>
  <property fmtid="{D5CDD505-2E9C-101B-9397-08002B2CF9AE}" pid="3" name="KSOProductBuildVer">
    <vt:lpwstr>1049-12.2.0.20795</vt:lpwstr>
  </property>
</Properties>
</file>